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hn_sensorsapp\Data\Projects\Current Calculator IRED-based Proximity Sensor\Current Calculator Raw File\"/>
    </mc:Choice>
  </mc:AlternateContent>
  <xr:revisionPtr revIDLastSave="0" documentId="13_ncr:1_{A0EE3B75-F5C4-45B1-84DE-6AFACC11F967}" xr6:coauthVersionLast="47" xr6:coauthVersionMax="47" xr10:uidLastSave="{00000000-0000-0000-0000-000000000000}"/>
  <bookViews>
    <workbookView xWindow="28680" yWindow="-120" windowWidth="29040" windowHeight="17520" xr2:uid="{EDC23E16-EA49-407C-AE2C-2437B928C9AC}"/>
  </bookViews>
  <sheets>
    <sheet name="Current Calculator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2" l="1"/>
  <c r="B10" i="1" l="1"/>
  <c r="C10" i="1"/>
  <c r="F27" i="2" l="1"/>
  <c r="A32" i="2"/>
  <c r="I22" i="2"/>
  <c r="C9" i="1"/>
  <c r="B22" i="2"/>
  <c r="B38" i="2" l="1"/>
  <c r="K4" i="2"/>
  <c r="B36" i="2" l="1"/>
  <c r="F26" i="2"/>
  <c r="K7" i="2"/>
  <c r="K6" i="2"/>
  <c r="K5" i="2"/>
  <c r="C15" i="1" l="1"/>
  <c r="B37" i="2" s="1"/>
  <c r="B30" i="2" l="1"/>
  <c r="B33" i="2"/>
  <c r="B34" i="2"/>
  <c r="B35" i="2"/>
  <c r="B29" i="2"/>
  <c r="B32" i="2" l="1"/>
  <c r="B31" i="2"/>
  <c r="B40" i="2" l="1"/>
  <c r="B43" i="2"/>
  <c r="B42" i="2"/>
  <c r="B41" i="2"/>
  <c r="C18" i="1" l="1"/>
  <c r="C19" i="1" s="1"/>
</calcChain>
</file>

<file path=xl/sharedStrings.xml><?xml version="1.0" encoding="utf-8"?>
<sst xmlns="http://schemas.openxmlformats.org/spreadsheetml/2006/main" count="80" uniqueCount="57">
  <si>
    <t>Select Sensor</t>
  </si>
  <si>
    <t>Sensor Mode</t>
  </si>
  <si>
    <t>Mode</t>
  </si>
  <si>
    <t>Supply Current</t>
  </si>
  <si>
    <t>Idle Current</t>
  </si>
  <si>
    <t>PS_IT (T)</t>
  </si>
  <si>
    <t>PS_PERIOD (ms)</t>
  </si>
  <si>
    <t>Supply Current (µA)</t>
  </si>
  <si>
    <t>Height of Mode Column</t>
  </si>
  <si>
    <t>Height of PS_PERIOD Column</t>
  </si>
  <si>
    <t xml:space="preserve"> µA</t>
  </si>
  <si>
    <t xml:space="preserve"> µs</t>
  </si>
  <si>
    <t xml:space="preserve"> T</t>
  </si>
  <si>
    <t xml:space="preserve"> mA</t>
  </si>
  <si>
    <t>mA</t>
  </si>
  <si>
    <t>Please select the proximity sensor and its settings :</t>
  </si>
  <si>
    <t>LED_I (mA)</t>
  </si>
  <si>
    <t>T (us)</t>
  </si>
  <si>
    <t>LED_I</t>
  </si>
  <si>
    <t>DC Kill (µs)</t>
  </si>
  <si>
    <t>PS_DUTY</t>
  </si>
  <si>
    <t>1/40</t>
  </si>
  <si>
    <t>1/80</t>
  </si>
  <si>
    <t>1/160</t>
  </si>
  <si>
    <t>1/320</t>
  </si>
  <si>
    <t xml:space="preserve"> </t>
  </si>
  <si>
    <t>Measurement Time</t>
  </si>
  <si>
    <t>Height of LED_I Column</t>
  </si>
  <si>
    <r>
      <t>T (</t>
    </r>
    <r>
      <rPr>
        <sz val="11"/>
        <color theme="1"/>
        <rFont val="Calibri"/>
        <family val="2"/>
      </rPr>
      <t>µs)</t>
    </r>
  </si>
  <si>
    <t>IRED-based Proximity Sensor Current Calculator</t>
  </si>
  <si>
    <r>
      <t>Sensor Mode</t>
    </r>
    <r>
      <rPr>
        <vertAlign val="superscript"/>
        <sz val="11"/>
        <color theme="1"/>
        <rFont val="Calibri"/>
        <family val="2"/>
        <scheme val="minor"/>
      </rPr>
      <t>(1)</t>
    </r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</si>
  <si>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sz val="11"/>
        <color theme="1"/>
        <rFont val="Calibri"/>
        <family val="2"/>
        <scheme val="minor"/>
      </rPr>
      <t>If the active force mode is selected, the current calculation assumption is based on the assumptiom that the sensor is turned off between measurements by writing the bit PS_SD = 1 after each measurements</t>
    </r>
  </si>
  <si>
    <t>ms</t>
  </si>
  <si>
    <t>User Defined Measurement Time</t>
  </si>
  <si>
    <t>Current Consumption Auto Mode  (µA)</t>
  </si>
  <si>
    <t>Current Consumption AF Mode  (µA)</t>
  </si>
  <si>
    <t>Shutdown Current</t>
  </si>
  <si>
    <t>Length of T in PS_IT</t>
  </si>
  <si>
    <t>PS_IT</t>
  </si>
  <si>
    <r>
      <t>Measurement Period</t>
    </r>
    <r>
      <rPr>
        <vertAlign val="superscript"/>
        <sz val="11"/>
        <color theme="1"/>
        <rFont val="Calibri"/>
        <family val="2"/>
        <scheme val="minor"/>
      </rPr>
      <t>(2)</t>
    </r>
  </si>
  <si>
    <r>
      <t>User Defined Measurement Period</t>
    </r>
    <r>
      <rPr>
        <vertAlign val="superscript"/>
        <sz val="11"/>
        <color theme="1"/>
        <rFont val="Calibri"/>
        <family val="2"/>
        <scheme val="minor"/>
      </rPr>
      <t>(3)</t>
    </r>
  </si>
  <si>
    <t>DC Kill Gesture Mode (µs)</t>
  </si>
  <si>
    <t>Current Consumption Gesture (Off Between Measurements) (µA)</t>
  </si>
  <si>
    <t>Current Consumption Gesture (On Between Measurements) (µA)</t>
  </si>
  <si>
    <t>VCNL4030X01 / VCNL3030X01</t>
  </si>
  <si>
    <t>VCNL4035X01 / VCNL3036X01</t>
  </si>
  <si>
    <t>Number of Pulse Non Gesture</t>
  </si>
  <si>
    <t>Number of Pulse Gesture</t>
  </si>
  <si>
    <r>
      <t>Current Consumption</t>
    </r>
    <r>
      <rPr>
        <vertAlign val="superscript"/>
        <sz val="11"/>
        <color theme="1"/>
        <rFont val="Calibri"/>
        <family val="2"/>
        <scheme val="minor"/>
      </rPr>
      <t>(4)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</si>
  <si>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sz val="11"/>
        <color theme="1"/>
        <rFont val="Calibri"/>
        <family val="2"/>
        <scheme val="minor"/>
      </rPr>
      <t>ALS functionality is deactivated</t>
    </r>
  </si>
  <si>
    <t>Auto Mode</t>
  </si>
  <si>
    <t>Gesture Mode</t>
  </si>
  <si>
    <t>Active Force Mode (Off Between Measurement)</t>
  </si>
  <si>
    <t>Gesture Mode (Off Between Measurement)</t>
  </si>
  <si>
    <t>Active Current</t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</si>
  <si>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>For Auto Mode. Measurement period fixed based on the selected PS_DUTY and PS_IT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</si>
  <si>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sz val="11"/>
        <color theme="1"/>
        <rFont val="Calibri"/>
        <family val="2"/>
        <scheme val="minor"/>
      </rPr>
      <t>For Active Force Mode. Measurement period is freely selected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</si>
</sst>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800080"/>
      <name val="Arial Unicode MS"/>
    </font>
    <font>
      <sz val="22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horizontal="left" vertical="center" wrapText="1"/>
    </xf>
    <xf numFmtId="0" fontId="0" fillId="4" borderId="7" xfId="0" applyFill="1" applyBorder="1"/>
    <xf numFmtId="0" fontId="0" fillId="4" borderId="0" xfId="0" applyFill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165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B4C6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BDDE2-1E42-4367-B6DF-C06225C2A913}">
  <dimension ref="A1:E26"/>
  <sheetViews>
    <sheetView tabSelected="1" workbookViewId="0">
      <selection activeCell="B25" sqref="B25"/>
    </sheetView>
  </sheetViews>
  <sheetFormatPr baseColWidth="10" defaultColWidth="9.140625" defaultRowHeight="15"/>
  <cols>
    <col min="2" max="2" width="34.28515625" customWidth="1"/>
    <col min="3" max="3" width="63" customWidth="1"/>
    <col min="4" max="4" width="18.42578125" customWidth="1"/>
    <col min="5" max="5" width="18.28515625" customWidth="1"/>
    <col min="6" max="6" width="18.140625" customWidth="1"/>
    <col min="7" max="7" width="19.28515625" customWidth="1"/>
  </cols>
  <sheetData>
    <row r="1" spans="1:5">
      <c r="A1" s="27" t="s">
        <v>29</v>
      </c>
      <c r="B1" s="28"/>
      <c r="C1" s="28"/>
      <c r="D1" s="28"/>
      <c r="E1" s="29"/>
    </row>
    <row r="2" spans="1:5">
      <c r="A2" s="30"/>
      <c r="B2" s="31"/>
      <c r="C2" s="31"/>
      <c r="D2" s="31"/>
      <c r="E2" s="32"/>
    </row>
    <row r="3" spans="1:5" ht="15.75" thickBot="1">
      <c r="A3" s="33"/>
      <c r="B3" s="34"/>
      <c r="C3" s="34"/>
      <c r="D3" s="34"/>
      <c r="E3" s="35"/>
    </row>
    <row r="4" spans="1:5">
      <c r="A4" s="12"/>
      <c r="B4" s="13"/>
      <c r="C4" s="13"/>
      <c r="D4" s="13"/>
      <c r="E4" s="14"/>
    </row>
    <row r="5" spans="1:5">
      <c r="A5" s="12"/>
      <c r="B5" s="26" t="s">
        <v>15</v>
      </c>
      <c r="C5" s="26"/>
      <c r="D5" s="13"/>
      <c r="E5" s="14"/>
    </row>
    <row r="6" spans="1:5">
      <c r="A6" s="12"/>
      <c r="B6" s="13"/>
      <c r="C6" s="13"/>
      <c r="D6" s="13"/>
      <c r="E6" s="14"/>
    </row>
    <row r="7" spans="1:5">
      <c r="A7" s="12"/>
      <c r="B7" s="4" t="s">
        <v>0</v>
      </c>
      <c r="C7" s="6" t="s">
        <v>44</v>
      </c>
      <c r="D7" s="13"/>
      <c r="E7" s="14"/>
    </row>
    <row r="8" spans="1:5" ht="17.25">
      <c r="A8" s="12"/>
      <c r="B8" s="4" t="s">
        <v>30</v>
      </c>
      <c r="C8" s="6" t="s">
        <v>50</v>
      </c>
      <c r="D8" s="13"/>
      <c r="E8" s="14"/>
    </row>
    <row r="9" spans="1:5">
      <c r="A9" s="12"/>
      <c r="B9" s="4" t="s">
        <v>54</v>
      </c>
      <c r="C9" s="6">
        <f>Data!F23</f>
        <v>690</v>
      </c>
      <c r="D9" s="2" t="s">
        <v>10</v>
      </c>
      <c r="E9" s="14"/>
    </row>
    <row r="10" spans="1:5">
      <c r="A10" s="12"/>
      <c r="B10" s="4" t="str">
        <f>IF('Current Calculator'!C8=Data!C4,"Idle Current",IF('Current Calculator'!C8=Data!C7,"Idle Current","Shutdown Current"))</f>
        <v>Idle Current</v>
      </c>
      <c r="C10" s="6">
        <f>IF('Current Calculator'!C8=Data!C4,Data!F24,IF('Current Calculator'!C8=Data!C7,Data!F24,Data!F25))</f>
        <v>200</v>
      </c>
      <c r="D10" s="2" t="s">
        <v>10</v>
      </c>
      <c r="E10" s="14"/>
    </row>
    <row r="11" spans="1:5">
      <c r="A11" s="12"/>
      <c r="B11" s="4" t="s">
        <v>37</v>
      </c>
      <c r="C11" s="6">
        <v>50</v>
      </c>
      <c r="D11" s="2" t="s">
        <v>11</v>
      </c>
      <c r="E11" s="14"/>
    </row>
    <row r="12" spans="1:5">
      <c r="A12" s="12"/>
      <c r="B12" s="4" t="s">
        <v>38</v>
      </c>
      <c r="C12" s="6">
        <v>8</v>
      </c>
      <c r="D12" s="2" t="s">
        <v>12</v>
      </c>
      <c r="E12" s="14"/>
    </row>
    <row r="13" spans="1:5">
      <c r="A13" s="12"/>
      <c r="B13" s="4" t="s">
        <v>18</v>
      </c>
      <c r="C13" s="21">
        <v>180</v>
      </c>
      <c r="D13" s="2" t="s">
        <v>13</v>
      </c>
      <c r="E13" s="14"/>
    </row>
    <row r="14" spans="1:5">
      <c r="A14" s="12"/>
      <c r="B14" s="4" t="s">
        <v>20</v>
      </c>
      <c r="C14" s="2" t="s">
        <v>21</v>
      </c>
      <c r="D14" s="2" t="s">
        <v>25</v>
      </c>
      <c r="E14" s="14"/>
    </row>
    <row r="15" spans="1:5" ht="17.25">
      <c r="A15" s="12"/>
      <c r="B15" s="4" t="s">
        <v>39</v>
      </c>
      <c r="C15" s="2">
        <f>IF('Current Calculator'!$C$14=Data!I4,Data!K4,IF('Current Calculator'!$C$14=Data!I5,Data!K5,IF('Current Calculator'!$C$14=Data!I6,Data!K6,IF('Current Calculator'!$C$8=Data!I7,Data!K7,IF('Current Calculator'!$C$14=Data!I7,Data!K7)))))</f>
        <v>16</v>
      </c>
      <c r="D15" s="2" t="s">
        <v>32</v>
      </c>
      <c r="E15" s="14"/>
    </row>
    <row r="16" spans="1:5" ht="17.25">
      <c r="A16" s="12"/>
      <c r="B16" s="4" t="s">
        <v>40</v>
      </c>
      <c r="C16" s="2">
        <v>300</v>
      </c>
      <c r="D16" s="2" t="s">
        <v>32</v>
      </c>
      <c r="E16" s="14"/>
    </row>
    <row r="17" spans="1:5">
      <c r="A17" s="12"/>
      <c r="B17" s="13"/>
      <c r="C17" s="13"/>
      <c r="D17" s="13"/>
      <c r="E17" s="14"/>
    </row>
    <row r="18" spans="1:5" ht="17.25">
      <c r="A18" s="12"/>
      <c r="B18" s="11" t="s">
        <v>48</v>
      </c>
      <c r="C18" s="8">
        <f>IF('Current Calculator'!C8=Data!B4,Data!B40,IF('Current Calculator'!C8=Data!B5,Data!B41,IF('Current Calculator'!C8=Data!C6,Data!B42,Data!B43)))</f>
        <v>4746.1437500000002</v>
      </c>
      <c r="D18" s="2" t="s">
        <v>10</v>
      </c>
      <c r="E18" s="14"/>
    </row>
    <row r="19" spans="1:5" ht="17.25">
      <c r="A19" s="12"/>
      <c r="B19" s="11" t="s">
        <v>48</v>
      </c>
      <c r="C19" s="9">
        <f>$C$18/1000</f>
        <v>4.7461437499999999</v>
      </c>
      <c r="D19" s="2" t="s">
        <v>14</v>
      </c>
      <c r="E19" s="14"/>
    </row>
    <row r="20" spans="1:5">
      <c r="A20" s="12"/>
      <c r="B20" s="13"/>
      <c r="C20" s="13"/>
      <c r="D20" s="13"/>
      <c r="E20" s="14"/>
    </row>
    <row r="21" spans="1:5" ht="15.75" thickBot="1">
      <c r="A21" s="15"/>
      <c r="B21" s="16"/>
      <c r="C21" s="16"/>
      <c r="D21" s="16"/>
      <c r="E21" s="17"/>
    </row>
    <row r="23" spans="1:5" ht="32.25" customHeight="1">
      <c r="B23" s="36" t="s">
        <v>31</v>
      </c>
      <c r="C23" s="36"/>
      <c r="D23" s="36"/>
      <c r="E23" s="36"/>
    </row>
    <row r="24" spans="1:5" ht="17.25">
      <c r="B24" t="s">
        <v>55</v>
      </c>
    </row>
    <row r="25" spans="1:5" ht="17.25">
      <c r="B25" t="s">
        <v>56</v>
      </c>
    </row>
    <row r="26" spans="1:5" ht="17.25">
      <c r="B26" t="s">
        <v>49</v>
      </c>
    </row>
  </sheetData>
  <mergeCells count="3">
    <mergeCell ref="B5:C5"/>
    <mergeCell ref="A1:E3"/>
    <mergeCell ref="B23:E2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15994CB8-C88B-4BE6-ADEA-984B7C3CF2AA}">
          <x14:formula1>
            <xm:f>Data!$E$4:$E$5</xm:f>
          </x14:formula1>
          <xm:sqref>C11</xm:sqref>
        </x14:dataValidation>
        <x14:dataValidation type="list" allowBlank="1" showInputMessage="1" showErrorMessage="1" xr:uid="{9C2DB28D-446D-4916-ACFB-3FC5EB6E6C8B}">
          <x14:formula1>
            <xm:f>Data!$D$4:$D$11</xm:f>
          </x14:formula1>
          <xm:sqref>C12</xm:sqref>
        </x14:dataValidation>
        <x14:dataValidation type="list" allowBlank="1" showInputMessage="1" showErrorMessage="1" xr:uid="{6D17FC7A-EC2F-43E0-87C6-989C1F367CBC}">
          <x14:formula1>
            <xm:f>Data!$B$3:$C$3</xm:f>
          </x14:formula1>
          <xm:sqref>C7</xm:sqref>
        </x14:dataValidation>
        <x14:dataValidation type="list" allowBlank="1" showInputMessage="1" showErrorMessage="1" xr:uid="{3F250798-D69D-4013-9241-0E4C59643314}">
          <x14:formula1>
            <xm:f>OFFSET(Data!$I$3,1,MATCH($C$7,Data!$I$3:$J$3,0)-1,Data!I22,1)</xm:f>
          </x14:formula1>
          <xm:sqref>C14</xm:sqref>
        </x14:dataValidation>
        <x14:dataValidation type="list" allowBlank="1" showInputMessage="1" showErrorMessage="1" xr:uid="{93F44E7E-B044-4FFE-8F91-CD4A28185F99}">
          <x14:formula1>
            <xm:f>OFFSET(Data!$F$3,1,MATCH($C$7,Data!$F$3:$G$3,0)-1,Data!F22,1)</xm:f>
          </x14:formula1>
          <xm:sqref>C13</xm:sqref>
        </x14:dataValidation>
        <x14:dataValidation type="list" allowBlank="1" showInputMessage="1" showErrorMessage="1" xr:uid="{D67C86B8-A9A7-4B64-9826-26D344FA73ED}">
          <x14:formula1>
            <xm:f>OFFSET(Data!$B$3,1,MATCH($C$7,Data!$B$3:$C$3,0)-1,Data!B22,1)</xm:f>
          </x14:formula1>
          <xm:sqref>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B332A-F3DD-4991-A04D-9100C8A1098B}">
  <dimension ref="A2:K43"/>
  <sheetViews>
    <sheetView topLeftCell="A13" workbookViewId="0">
      <selection activeCell="C18" sqref="C18"/>
    </sheetView>
  </sheetViews>
  <sheetFormatPr baseColWidth="10" defaultColWidth="9.140625" defaultRowHeight="15"/>
  <cols>
    <col min="1" max="1" width="30.140625" customWidth="1"/>
    <col min="2" max="2" width="62.85546875" customWidth="1"/>
    <col min="3" max="3" width="55.140625" customWidth="1"/>
    <col min="5" max="5" width="29" customWidth="1"/>
    <col min="6" max="6" width="24.85546875" customWidth="1"/>
    <col min="7" max="7" width="29.85546875" customWidth="1"/>
    <col min="8" max="8" width="30.42578125" customWidth="1"/>
    <col min="9" max="9" width="30" customWidth="1"/>
    <col min="10" max="10" width="29.140625" customWidth="1"/>
    <col min="11" max="11" width="29.42578125" customWidth="1"/>
  </cols>
  <sheetData>
    <row r="2" spans="2:11">
      <c r="B2" s="37" t="s">
        <v>2</v>
      </c>
      <c r="C2" s="38"/>
      <c r="F2" s="39" t="s">
        <v>16</v>
      </c>
      <c r="G2" s="40"/>
      <c r="I2" s="41" t="s">
        <v>20</v>
      </c>
      <c r="J2" s="42"/>
      <c r="K2" s="5" t="s">
        <v>6</v>
      </c>
    </row>
    <row r="3" spans="2:11">
      <c r="B3" s="5" t="s">
        <v>44</v>
      </c>
      <c r="C3" s="5" t="s">
        <v>45</v>
      </c>
      <c r="D3" s="5" t="s">
        <v>5</v>
      </c>
      <c r="E3" s="5" t="s">
        <v>17</v>
      </c>
      <c r="F3" s="5" t="s">
        <v>44</v>
      </c>
      <c r="G3" s="5" t="s">
        <v>45</v>
      </c>
      <c r="I3" s="5" t="s">
        <v>44</v>
      </c>
      <c r="J3" s="5" t="s">
        <v>45</v>
      </c>
      <c r="K3" s="5" t="s">
        <v>44</v>
      </c>
    </row>
    <row r="4" spans="2:11">
      <c r="B4" s="3" t="s">
        <v>50</v>
      </c>
      <c r="C4" s="3" t="s">
        <v>50</v>
      </c>
      <c r="D4" s="2">
        <v>1</v>
      </c>
      <c r="E4" s="6">
        <v>50</v>
      </c>
      <c r="F4" s="19">
        <v>5</v>
      </c>
      <c r="G4" s="19">
        <v>5</v>
      </c>
      <c r="I4" s="20" t="s">
        <v>21</v>
      </c>
      <c r="J4" s="20" t="s">
        <v>21</v>
      </c>
      <c r="K4" s="19">
        <f>IF(AND('Current Calculator'!$C$14=Data!I4,'Current Calculator'!$C$12=Data!$D$4),2,IF(AND('Current Calculator'!$C$14=Data!I4,'Current Calculator'!$C$12=Data!$D$5),3,IF(AND('Current Calculator'!$C$14=Data!I4,'Current Calculator'!$C$12=Data!$D$6),4,IF(AND('Current Calculator'!$C$14=Data!I4,'Current Calculator'!$C$12=Data!$D$7),5,IF(AND('Current Calculator'!$C$14=Data!I4,'Current Calculator'!$C$12=Data!$D$8),6,IF(AND('Current Calculator'!$C$14=Data!I4,'Current Calculator'!$C$12=Data!$D$9),7,IF(AND('Current Calculator'!$C$14=Data!I4,'Current Calculator'!$C$12=Data!$D$10),8,IF(AND('Current Calculator'!$C$14=Data!I4,'Current Calculator'!$C$12=Data!$D$11),16))))))))</f>
        <v>16</v>
      </c>
    </row>
    <row r="5" spans="2:11">
      <c r="B5" s="3" t="s">
        <v>52</v>
      </c>
      <c r="C5" s="3" t="s">
        <v>52</v>
      </c>
      <c r="D5" s="2">
        <v>1.5</v>
      </c>
      <c r="F5" s="18">
        <v>7.5</v>
      </c>
      <c r="G5" s="18">
        <v>7.5</v>
      </c>
      <c r="I5" s="20" t="s">
        <v>22</v>
      </c>
      <c r="J5" s="20" t="s">
        <v>22</v>
      </c>
      <c r="K5" s="19" t="b">
        <f>IF(AND('Current Calculator'!$C$14=Data!I5,'Current Calculator'!$C$12=Data!$D$4),4,IF(AND('Current Calculator'!$C$14=Data!I5,'Current Calculator'!$C$12=Data!$D$5),6,IF(AND('Current Calculator'!$C$14=Data!I5,'Current Calculator'!$C$12=Data!$D$6),8,IF(AND('Current Calculator'!$C$14=Data!I5,'Current Calculator'!$C$12=Data!$D$7),10,IF(AND('Current Calculator'!$C$14=Data!I5,'Current Calculator'!$C$12=Data!$D$8),12,IF(AND('Current Calculator'!$C$14=Data!I5,'Current Calculator'!$C$12=Data!$D$9),14,IF(AND('Current Calculator'!$C$14=Data!I5,'Current Calculator'!$C$12=Data!$D$10),16,IF(AND('Current Calculator'!$C$14=Data!I5,'Current Calculator'!$C$12=Data!$D$11),32))))))))</f>
        <v>0</v>
      </c>
    </row>
    <row r="6" spans="2:11">
      <c r="C6" s="2" t="s">
        <v>53</v>
      </c>
      <c r="D6" s="2">
        <v>2</v>
      </c>
      <c r="E6" s="1"/>
      <c r="F6" s="19">
        <v>10</v>
      </c>
      <c r="G6" s="19">
        <v>10</v>
      </c>
      <c r="I6" s="20" t="s">
        <v>23</v>
      </c>
      <c r="J6" s="20" t="s">
        <v>23</v>
      </c>
      <c r="K6" s="19" t="b">
        <f>IF(AND('Current Calculator'!$C$14=Data!I6,'Current Calculator'!$C$12=Data!$D$4),8,IF(AND('Current Calculator'!$C$14=Data!I6,'Current Calculator'!$C$12=Data!$D$5),12,IF(AND('Current Calculator'!$C$14=Data!I6,'Current Calculator'!$C$12=Data!$D$6),16,IF(AND('Current Calculator'!$C$14=Data!I6,'Current Calculator'!$C$12=Data!$D$7),20,IF(AND('Current Calculator'!$C$14=Data!I6,'Current Calculator'!$C$12=Data!$D$8),24,IF(AND('Current Calculator'!$C$14=Data!I6,'Current Calculator'!$C$12=Data!$D$9),28,IF(AND('Current Calculator'!$C$14=Data!I6,'Current Calculator'!$C$12=Data!$D$10),32,IF(AND('Current Calculator'!$C$14=Data!I6,'Current Calculator'!$C$12=Data!$D$11),64))))))))</f>
        <v>0</v>
      </c>
    </row>
    <row r="7" spans="2:11">
      <c r="C7" s="2" t="s">
        <v>51</v>
      </c>
      <c r="D7" s="2">
        <v>2.5</v>
      </c>
      <c r="E7" s="1"/>
      <c r="F7" s="19">
        <v>12</v>
      </c>
      <c r="G7" s="19">
        <v>12</v>
      </c>
      <c r="I7" s="20" t="s">
        <v>24</v>
      </c>
      <c r="J7" s="20" t="s">
        <v>24</v>
      </c>
      <c r="K7" s="19" t="b">
        <f>IF(AND('Current Calculator'!$C$14=Data!I7,'Current Calculator'!$C$12=Data!$D$4),16,IF(AND('Current Calculator'!$C$14=Data!I7,'Current Calculator'!$C$12=Data!$D$5),24,IF(AND('Current Calculator'!$C$14=Data!I7,'Current Calculator'!$C$12=Data!$D$6),32,IF(AND('Current Calculator'!$C$14=Data!I7,'Current Calculator'!$C$12=Data!$D$7),40,IF(AND('Current Calculator'!$C$14=Data!I7,'Current Calculator'!$C$12=Data!$D$8),48,IF(AND('Current Calculator'!$C$14=Data!I7,'Current Calculator'!$C$12=Data!$D$9),56,IF(AND('Current Calculator'!$C$14=Data!I7,'Current Calculator'!$C$12=Data!$D$10),64,IF(AND('Current Calculator'!$C$14=Data!I7,'Current Calculator'!$C$12=Data!$D$11),128))))))))</f>
        <v>0</v>
      </c>
    </row>
    <row r="8" spans="2:11">
      <c r="B8" s="1"/>
      <c r="C8" s="1"/>
      <c r="D8" s="2">
        <v>3</v>
      </c>
      <c r="E8" s="1"/>
      <c r="F8" s="19">
        <v>14</v>
      </c>
      <c r="G8" s="19">
        <v>14</v>
      </c>
    </row>
    <row r="9" spans="2:11">
      <c r="B9" s="1"/>
      <c r="C9" s="1"/>
      <c r="D9" s="2">
        <v>3.5</v>
      </c>
      <c r="E9" s="1"/>
      <c r="F9" s="19">
        <v>16</v>
      </c>
      <c r="G9" s="19">
        <v>16</v>
      </c>
    </row>
    <row r="10" spans="2:11">
      <c r="B10" s="1"/>
      <c r="C10" s="1"/>
      <c r="D10" s="2">
        <v>4</v>
      </c>
      <c r="E10" s="1"/>
      <c r="F10" s="19">
        <v>18</v>
      </c>
      <c r="G10" s="19">
        <v>18</v>
      </c>
    </row>
    <row r="11" spans="2:11">
      <c r="B11" s="1"/>
      <c r="C11" s="1"/>
      <c r="D11" s="2">
        <v>8</v>
      </c>
      <c r="E11" s="1"/>
      <c r="F11" s="19">
        <v>20</v>
      </c>
      <c r="G11" s="19">
        <v>20</v>
      </c>
    </row>
    <row r="12" spans="2:11">
      <c r="B12" s="1"/>
      <c r="C12" s="1"/>
      <c r="D12" s="1"/>
      <c r="E12" s="1"/>
      <c r="F12" s="19">
        <v>50</v>
      </c>
      <c r="G12" s="19">
        <v>50</v>
      </c>
    </row>
    <row r="13" spans="2:11">
      <c r="B13" s="1"/>
      <c r="C13" s="1"/>
      <c r="D13" s="1"/>
      <c r="E13" s="1"/>
      <c r="F13" s="19">
        <v>75</v>
      </c>
      <c r="G13" s="19">
        <v>75</v>
      </c>
    </row>
    <row r="14" spans="2:11">
      <c r="B14" s="1"/>
      <c r="C14" s="1"/>
      <c r="D14" s="1"/>
      <c r="E14" s="1"/>
      <c r="F14" s="19">
        <v>100</v>
      </c>
      <c r="G14" s="19">
        <v>100</v>
      </c>
    </row>
    <row r="15" spans="2:11">
      <c r="B15" s="1"/>
      <c r="C15" s="1"/>
      <c r="D15" s="1"/>
      <c r="E15" s="1"/>
      <c r="F15" s="19">
        <v>120</v>
      </c>
      <c r="G15" s="19">
        <v>120</v>
      </c>
    </row>
    <row r="16" spans="2:11">
      <c r="F16" s="19">
        <v>140</v>
      </c>
      <c r="G16" s="19">
        <v>140</v>
      </c>
    </row>
    <row r="17" spans="1:10">
      <c r="F17" s="19">
        <v>160</v>
      </c>
      <c r="G17" s="19">
        <v>160</v>
      </c>
    </row>
    <row r="18" spans="1:10">
      <c r="F18" s="19">
        <v>180</v>
      </c>
      <c r="G18" s="19">
        <v>180</v>
      </c>
    </row>
    <row r="19" spans="1:10">
      <c r="F19" s="19">
        <v>200</v>
      </c>
      <c r="G19" s="19">
        <v>200</v>
      </c>
    </row>
    <row r="22" spans="1:10">
      <c r="A22" s="24" t="s">
        <v>8</v>
      </c>
      <c r="B22" s="25">
        <f ca="1">COUNTA(OFFSET($B$3,1,MATCH('Current Calculator'!$C$7,$B$3:$C$3,0)-1,10))</f>
        <v>2</v>
      </c>
      <c r="C22" s="1"/>
      <c r="E22" s="10" t="s">
        <v>27</v>
      </c>
      <c r="F22" s="2">
        <f ca="1">COUNTA(OFFSET($F$3,1,MATCH('Current Calculator'!$C$7,$F$3:$G$3,0)-1,16))</f>
        <v>16</v>
      </c>
      <c r="G22" s="2"/>
      <c r="H22" s="23" t="s">
        <v>9</v>
      </c>
      <c r="I22" s="2">
        <f ca="1">COUNTA(OFFSET($I$3,1,MATCH('Current Calculator'!$C$7,$I$3:$J$3,0)-1,4))</f>
        <v>4</v>
      </c>
      <c r="J22" s="1"/>
    </row>
    <row r="23" spans="1:10">
      <c r="E23" s="4" t="s">
        <v>3</v>
      </c>
      <c r="F23" s="2">
        <v>690</v>
      </c>
      <c r="G23" s="1"/>
    </row>
    <row r="24" spans="1:10">
      <c r="E24" s="4" t="s">
        <v>4</v>
      </c>
      <c r="F24" s="2">
        <v>200</v>
      </c>
      <c r="G24" s="1"/>
    </row>
    <row r="25" spans="1:10">
      <c r="E25" s="4" t="s">
        <v>36</v>
      </c>
      <c r="F25" s="2">
        <v>0.2</v>
      </c>
      <c r="G25" s="1"/>
    </row>
    <row r="26" spans="1:10">
      <c r="E26" s="4" t="s">
        <v>19</v>
      </c>
      <c r="F26" s="2">
        <f>270</f>
        <v>270</v>
      </c>
      <c r="G26" s="1"/>
    </row>
    <row r="27" spans="1:10">
      <c r="E27" s="4" t="s">
        <v>41</v>
      </c>
      <c r="F27" s="2">
        <f>270</f>
        <v>270</v>
      </c>
    </row>
    <row r="28" spans="1:10">
      <c r="E28" s="4" t="s">
        <v>46</v>
      </c>
      <c r="F28" s="2">
        <v>1</v>
      </c>
    </row>
    <row r="29" spans="1:10">
      <c r="A29" s="4" t="s">
        <v>0</v>
      </c>
      <c r="B29" s="6" t="str">
        <f>'Current Calculator'!C7</f>
        <v>VCNL4030X01 / VCNL3030X01</v>
      </c>
      <c r="C29" s="1"/>
      <c r="E29" s="4" t="s">
        <v>47</v>
      </c>
      <c r="F29" s="2">
        <v>3</v>
      </c>
    </row>
    <row r="30" spans="1:10">
      <c r="A30" s="4" t="s">
        <v>1</v>
      </c>
      <c r="B30" s="6" t="str">
        <f>'Current Calculator'!C8</f>
        <v>Auto Mode</v>
      </c>
      <c r="C30" s="1"/>
    </row>
    <row r="31" spans="1:10">
      <c r="A31" s="4" t="s">
        <v>7</v>
      </c>
      <c r="B31" s="6">
        <f>'Current Calculator'!C9</f>
        <v>690</v>
      </c>
      <c r="C31" s="1"/>
    </row>
    <row r="32" spans="1:10">
      <c r="A32" s="4" t="str">
        <f>'Current Calculator'!B10</f>
        <v>Idle Current</v>
      </c>
      <c r="B32" s="6">
        <f>'Current Calculator'!C10</f>
        <v>200</v>
      </c>
      <c r="C32" s="1"/>
    </row>
    <row r="33" spans="1:3">
      <c r="A33" s="4" t="s">
        <v>28</v>
      </c>
      <c r="B33" s="6">
        <f>'Current Calculator'!C11</f>
        <v>50</v>
      </c>
      <c r="C33" s="1"/>
    </row>
    <row r="34" spans="1:3">
      <c r="A34" s="4" t="s">
        <v>5</v>
      </c>
      <c r="B34" s="6">
        <f>'Current Calculator'!C12</f>
        <v>8</v>
      </c>
      <c r="C34" s="1"/>
    </row>
    <row r="35" spans="1:3">
      <c r="A35" s="4" t="s">
        <v>16</v>
      </c>
      <c r="B35" s="6">
        <f>'Current Calculator'!C13</f>
        <v>180</v>
      </c>
      <c r="C35" s="1"/>
    </row>
    <row r="36" spans="1:3">
      <c r="A36" s="4" t="s">
        <v>20</v>
      </c>
      <c r="B36" s="6" t="str">
        <f>'Current Calculator'!C14</f>
        <v>1/40</v>
      </c>
      <c r="C36" s="1"/>
    </row>
    <row r="37" spans="1:3">
      <c r="A37" s="4" t="s">
        <v>26</v>
      </c>
      <c r="B37" s="6">
        <f>'Current Calculator'!C15</f>
        <v>16</v>
      </c>
      <c r="C37" s="1"/>
    </row>
    <row r="38" spans="1:3">
      <c r="A38" s="4" t="s">
        <v>33</v>
      </c>
      <c r="B38" s="2">
        <f>'Current Calculator'!C16</f>
        <v>300</v>
      </c>
      <c r="C38" s="1"/>
    </row>
    <row r="40" spans="1:3" ht="30">
      <c r="A40" s="7" t="s">
        <v>34</v>
      </c>
      <c r="B40" s="8">
        <f>(($B$32*0.000001)+((($B$31*0.000001*((Data!$F$26*0.000001)+(2*F28*$B$34*$B$33*0.000001)))+(F28*$B$35*0.001*$B$34*$B$33*0.000001))/($B$37*0.001)))*1000000</f>
        <v>4746.1437500000002</v>
      </c>
      <c r="C40" s="22"/>
    </row>
    <row r="41" spans="1:3" ht="30">
      <c r="A41" s="7" t="s">
        <v>35</v>
      </c>
      <c r="B41" s="8">
        <f>(($B$32*0.000001)+((($B$31*0.000001*((Data!$F$26*0.000001)+(2*F28*$B$34*$B$33*0.000001)))+(F28*$B$35*0.001*$B$34*$B$33*0.000001))/($B$38*0.001)))*1000000</f>
        <v>442.46100000000001</v>
      </c>
    </row>
    <row r="42" spans="1:3" ht="45">
      <c r="A42" s="7" t="s">
        <v>42</v>
      </c>
      <c r="B42" s="8">
        <f>(($B$32*0.000001)+((($B$31*0.000001*((Data!$F$27*0.000001)+(2*F29*$B$34*$B$33*0.000001)))+(F29*$B$35*0.001*$B$34*$B$33*0.000001))/($B$38*0.001)))*1000000</f>
        <v>926.14099999999996</v>
      </c>
    </row>
    <row r="43" spans="1:3" ht="45">
      <c r="A43" s="7" t="s">
        <v>43</v>
      </c>
      <c r="B43" s="8">
        <f>(($B$32*0.000001)+((($B$31*0.000001*((Data!$F$26*0.000001)+(2*F29*$B$34*$B$33*0.000001)))+(F29*$B$35*0.001*$B$34*$B$33*0.000001))/($B$38*0.001)))*1000000</f>
        <v>926.14099999999996</v>
      </c>
    </row>
  </sheetData>
  <mergeCells count="3">
    <mergeCell ref="B2:C2"/>
    <mergeCell ref="F2:G2"/>
    <mergeCell ref="I2:J2"/>
  </mergeCells>
  <phoneticPr fontId="4" type="noConversion"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c8eddb31-ca59-47b4-aceb-732539ed590b}" enabled="1" method="Standard" siteId="{5874b827-1966-41df-a5b7-b79ec04dab6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Current Calculator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Wanyusof, Hakimi</dc:creator>
  <cp:lastModifiedBy>Wanyusof, Hakimi</cp:lastModifiedBy>
  <dcterms:created xsi:type="dcterms:W3CDTF">2022-12-01T08:41:52Z</dcterms:created>
  <dcterms:modified xsi:type="dcterms:W3CDTF">2025-09-16T11:45:22Z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ddb31-ca59-47b4-aceb-732539ed590b_Enabled">
    <vt:lpwstr>true</vt:lpwstr>
  </property>
  <property fmtid="{D5CDD505-2E9C-101B-9397-08002B2CF9AE}" pid="3" name="MSIP_Label_c8eddb31-ca59-47b4-aceb-732539ed590b_SetDate">
    <vt:lpwstr>2022-12-01T08:41:53Z</vt:lpwstr>
  </property>
  <property fmtid="{D5CDD505-2E9C-101B-9397-08002B2CF9AE}" pid="4" name="MSIP_Label_c8eddb31-ca59-47b4-aceb-732539ed590b_Method">
    <vt:lpwstr>Standard</vt:lpwstr>
  </property>
  <property fmtid="{D5CDD505-2E9C-101B-9397-08002B2CF9AE}" pid="5" name="MSIP_Label_c8eddb31-ca59-47b4-aceb-732539ed590b_Name">
    <vt:lpwstr>c8eddb31-ca59-47b4-aceb-732539ed590b</vt:lpwstr>
  </property>
  <property fmtid="{D5CDD505-2E9C-101B-9397-08002B2CF9AE}" pid="6" name="MSIP_Label_c8eddb31-ca59-47b4-aceb-732539ed590b_SiteId">
    <vt:lpwstr>5874b827-1966-41df-a5b7-b79ec04dab64</vt:lpwstr>
  </property>
  <property fmtid="{D5CDD505-2E9C-101B-9397-08002B2CF9AE}" pid="7" name="MSIP_Label_c8eddb31-ca59-47b4-aceb-732539ed590b_ActionId">
    <vt:lpwstr>b6926b88-ee8c-410b-a5f3-647af995a2d1</vt:lpwstr>
  </property>
  <property fmtid="{D5CDD505-2E9C-101B-9397-08002B2CF9AE}" pid="8" name="MSIP_Label_c8eddb31-ca59-47b4-aceb-732539ed590b_ContentBits">
    <vt:lpwstr>0</vt:lpwstr>
  </property>
</Properties>
</file>